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Users\kolenprat\Documents\-- EXCEL DATEIEN--\"/>
    </mc:Choice>
  </mc:AlternateContent>
  <bookViews>
    <workbookView xWindow="0" yWindow="0" windowWidth="20748" windowHeight="8040"/>
  </bookViews>
  <sheets>
    <sheet name="Evaluierungsblatt" sheetId="16" r:id="rId1"/>
    <sheet name="Messwerte" sheetId="2" r:id="rId2"/>
  </sheets>
  <definedNames>
    <definedName name="männlich">Evaluierungsblatt!#REF!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6" l="1"/>
  <c r="L11" i="16" l="1"/>
  <c r="A8" i="16" l="1"/>
  <c r="E32" i="16"/>
  <c r="I32" i="16" s="1"/>
  <c r="E33" i="16"/>
  <c r="I33" i="16" s="1"/>
  <c r="E34" i="16"/>
  <c r="I34" i="16" s="1"/>
  <c r="E31" i="16"/>
  <c r="I31" i="16" s="1"/>
  <c r="E25" i="16"/>
  <c r="H25" i="16" s="1"/>
  <c r="E26" i="16"/>
  <c r="H26" i="16" s="1"/>
  <c r="E27" i="16"/>
  <c r="H27" i="16" s="1"/>
  <c r="E24" i="16"/>
  <c r="H24" i="16" s="1"/>
  <c r="E28" i="16" l="1"/>
  <c r="H28" i="16" s="1"/>
  <c r="E35" i="16"/>
  <c r="I35" i="16" s="1"/>
  <c r="H13" i="16"/>
  <c r="H14" i="16"/>
  <c r="H15" i="16"/>
  <c r="H16" i="16"/>
  <c r="H17" i="16"/>
  <c r="H18" i="16"/>
  <c r="H19" i="16"/>
  <c r="I13" i="16"/>
  <c r="I14" i="16"/>
  <c r="I15" i="16"/>
  <c r="I16" i="16"/>
  <c r="I17" i="16"/>
  <c r="I18" i="16"/>
  <c r="I19" i="16"/>
  <c r="E13" i="16" l="1"/>
  <c r="E14" i="16"/>
  <c r="E15" i="16"/>
  <c r="E16" i="16"/>
  <c r="E17" i="16"/>
  <c r="E18" i="16"/>
  <c r="E19" i="16"/>
  <c r="F16" i="16" l="1"/>
  <c r="J16" i="16" s="1"/>
  <c r="F17" i="16"/>
  <c r="J17" i="16" s="1"/>
  <c r="F18" i="16"/>
  <c r="J18" i="16" s="1"/>
  <c r="F19" i="16"/>
  <c r="J19" i="16" s="1"/>
  <c r="F10" i="16"/>
  <c r="J10" i="16" s="1"/>
  <c r="F11" i="16"/>
  <c r="F12" i="16"/>
  <c r="J12" i="16" s="1"/>
  <c r="F13" i="16"/>
  <c r="J13" i="16" s="1"/>
  <c r="F14" i="16"/>
  <c r="J14" i="16" s="1"/>
  <c r="F15" i="16"/>
  <c r="J15" i="16" s="1"/>
  <c r="E29" i="16"/>
  <c r="H29" i="16" s="1"/>
  <c r="G19" i="16"/>
  <c r="G15" i="16"/>
  <c r="G12" i="16"/>
  <c r="G18" i="16"/>
  <c r="G11" i="16"/>
  <c r="G14" i="16"/>
  <c r="G10" i="16"/>
  <c r="G13" i="16"/>
  <c r="G17" i="16"/>
  <c r="G16" i="16"/>
  <c r="J11" i="16" l="1"/>
  <c r="D11" i="16"/>
  <c r="E11" i="16" s="1"/>
  <c r="D12" i="16"/>
  <c r="E12" i="16" s="1"/>
  <c r="D17" i="16"/>
  <c r="D14" i="16"/>
  <c r="D16" i="16"/>
  <c r="D18" i="16"/>
  <c r="D13" i="16"/>
  <c r="D15" i="16"/>
  <c r="D19" i="16"/>
  <c r="D10" i="16" l="1"/>
  <c r="E10" i="16" s="1"/>
  <c r="H11" i="16"/>
  <c r="I11" i="16"/>
  <c r="I12" i="16"/>
  <c r="H12" i="16"/>
  <c r="I10" i="16" l="1"/>
  <c r="E7" i="16"/>
  <c r="L10" i="16" s="1"/>
  <c r="H10" i="16"/>
  <c r="E20" i="16" s="1"/>
  <c r="E21" i="16"/>
  <c r="I9" i="16"/>
  <c r="H9" i="16" l="1"/>
  <c r="L13" i="16" s="1"/>
  <c r="L12" i="16"/>
  <c r="L14" i="16" l="1"/>
  <c r="A6" i="16" s="1"/>
  <c r="A7" i="16"/>
</calcChain>
</file>

<file path=xl/comments1.xml><?xml version="1.0" encoding="utf-8"?>
<comments xmlns="http://schemas.openxmlformats.org/spreadsheetml/2006/main">
  <authors>
    <author>KOLENPRAT Bernd</author>
  </authors>
  <commentList>
    <comment ref="A6" authorId="0" shapeId="0">
      <text>
        <r>
          <rPr>
            <b/>
            <sz val="9"/>
            <color indexed="81"/>
            <rFont val="Segoe UI"/>
            <family val="2"/>
          </rPr>
          <t>Eignungs- und Folgeuntersuchungen</t>
        </r>
        <r>
          <rPr>
            <sz val="9"/>
            <color indexed="81"/>
            <rFont val="Segoe UI"/>
            <family val="2"/>
          </rPr>
          <t xml:space="preserve"> gemäß § 49 Abs. 1 ASchG </t>
        </r>
        <r>
          <rPr>
            <b/>
            <sz val="9"/>
            <color indexed="81"/>
            <rFont val="Segoe UI"/>
            <family val="2"/>
          </rPr>
          <t>können entfallen</t>
        </r>
        <r>
          <rPr>
            <sz val="9"/>
            <color indexed="81"/>
            <rFont val="Segoe UI"/>
            <family val="2"/>
          </rPr>
          <t>, wenn mindestens einer der folgenden vier Fälle erfüllt wird:
1) Wenn die Expositionsdauer gegenüber quarzführenden Stäuben ungeachtet des durchschnittlichen täglichen Expositionsausmaßes max. 5 Stunden/Arbeitswoche (≤ 60 Minuten/Arbeitstag) beträgt (§ 2 Abs. 3 Z 1 VGÜ).
2) Wenn durch eine repräsentative Messung nachgewiesen werden kann, dass das durchschnittliche tägliche Expositionsausmaß maximal die Hälfte des MAK-Tagesmittelwerts (≤ 0,025 mg/m³) beträgt (§ 2 Abs. 3 Z 2 VGÜ).
3) Wenn durch eine Bewertung nach dem Stand der Technik unter Berücksichtigung von Vergleichsdaten repräsentativ für den jeweiligen Arbeitsplatz nachgewiesen wird, dass das durchschnittliche tägliche Expositionsausmaß maximal die Hälfte des MAK-Tagesmittelwerts (≤ 0,025 mg/m³) beträgt (§ 2 Abs. 5 VGÜ).
4) Wenn die Einhaltung des MAK-Wertes (≤ 0,05 mg/m³) durch eine repräsentative Messung oder durch Vergleichsdaten nachgewiesen wird und die Exposition der Arbeitskräfte durch die zu setzenden Schutzmaßnahmen möglichst niedrig gehalten wird (Vorgabe nach § 2 Abs. 3a VGÜ 2017).</t>
        </r>
      </text>
    </comment>
    <comment ref="A7" authorId="0" shapeId="0">
      <text>
        <r>
          <rPr>
            <sz val="9"/>
            <color indexed="81"/>
            <rFont val="Segoe UI"/>
            <family val="2"/>
          </rPr>
          <t xml:space="preserve">Der </t>
        </r>
        <r>
          <rPr>
            <b/>
            <sz val="9"/>
            <color indexed="81"/>
            <rFont val="Segoe UI"/>
            <family val="2"/>
          </rPr>
          <t>Grenzwert für Quarzfeinstaub</t>
        </r>
        <r>
          <rPr>
            <sz val="9"/>
            <color indexed="81"/>
            <rFont val="Segoe UI"/>
            <family val="2"/>
          </rPr>
          <t xml:space="preserve"> - der Tagesmittelwert (TMW) für die maximale Arbeitsplatzkonzentration (MAK) von alveolengängigen (A) quarzführenden mineralischen Stäuben - beträgt </t>
        </r>
        <r>
          <rPr>
            <b/>
            <sz val="9"/>
            <color indexed="81"/>
            <rFont val="Segoe UI"/>
            <family val="2"/>
          </rPr>
          <t>0,05 mg/m³</t>
        </r>
        <r>
          <rPr>
            <sz val="9"/>
            <color indexed="81"/>
            <rFont val="Segoe UI"/>
            <family val="2"/>
          </rPr>
          <t xml:space="preserve">. Alveolengängige quarzführende mineralische Stäube gelten als </t>
        </r>
        <r>
          <rPr>
            <b/>
            <sz val="9"/>
            <color indexed="81"/>
            <rFont val="Segoe UI"/>
            <family val="2"/>
          </rPr>
          <t>krebserzeugend</t>
        </r>
        <r>
          <rPr>
            <sz val="9"/>
            <color indexed="81"/>
            <rFont val="Segoe UI"/>
            <family val="2"/>
          </rPr>
          <t xml:space="preserve">. </t>
        </r>
      </text>
    </comment>
    <comment ref="A9" authorId="0" shapeId="0">
      <text>
        <r>
          <rPr>
            <sz val="9"/>
            <color indexed="81"/>
            <rFont val="Segoe UI"/>
            <charset val="1"/>
          </rPr>
          <t xml:space="preserve">Tätigkeiten laut </t>
        </r>
        <r>
          <rPr>
            <b/>
            <sz val="9"/>
            <color indexed="81"/>
            <rFont val="Segoe UI"/>
            <family val="2"/>
          </rPr>
          <t>Branchenlösung</t>
        </r>
        <r>
          <rPr>
            <sz val="9"/>
            <color indexed="81"/>
            <rFont val="Segoe UI"/>
            <family val="2"/>
          </rPr>
          <t xml:space="preserve"> der deutschen </t>
        </r>
        <r>
          <rPr>
            <b/>
            <sz val="9"/>
            <color indexed="81"/>
            <rFont val="Segoe UI"/>
            <family val="2"/>
          </rPr>
          <t>Berufsgenossenschaft der Bauwirtschaft (BG BAU)</t>
        </r>
        <r>
          <rPr>
            <sz val="9"/>
            <color indexed="81"/>
            <rFont val="Segoe UI"/>
            <charset val="1"/>
          </rPr>
          <t xml:space="preserve">  (</t>
        </r>
        <r>
          <rPr>
            <b/>
            <sz val="9"/>
            <color indexed="81"/>
            <rFont val="Segoe UI"/>
            <family val="2"/>
          </rPr>
          <t>siehe zweite Seite</t>
        </r>
        <r>
          <rPr>
            <sz val="9"/>
            <color indexed="81"/>
            <rFont val="Segoe UI"/>
            <charset val="1"/>
          </rPr>
          <t>) bei denen die Einhaltung der Grenzwerte - bei Anwendung von Schutzmaßnahmen zur Reduktion der Expositio</t>
        </r>
        <r>
          <rPr>
            <sz val="9"/>
            <color indexed="81"/>
            <rFont val="Segoe UI"/>
            <family val="2"/>
          </rPr>
          <t xml:space="preserve">n gegenüber mineralischen Stäuben  ("gute Praxis") - als </t>
        </r>
        <r>
          <rPr>
            <sz val="9"/>
            <color indexed="81"/>
            <rFont val="Segoe UI"/>
            <charset val="1"/>
          </rPr>
          <t>möglich erachtet wird.</t>
        </r>
      </text>
    </comment>
    <comment ref="B9" authorId="0" shapeId="0">
      <text>
        <r>
          <rPr>
            <sz val="9"/>
            <color indexed="81"/>
            <rFont val="Segoe UI"/>
            <family val="2"/>
          </rPr>
          <t xml:space="preserve">Bei </t>
        </r>
        <r>
          <rPr>
            <b/>
            <sz val="9"/>
            <color indexed="81"/>
            <rFont val="Segoe UI"/>
            <family val="2"/>
          </rPr>
          <t>Anwendung von Schutzmaßnahmen zur Reduktion der Exposition gegenüber mineralischen Stäuben</t>
        </r>
        <r>
          <rPr>
            <sz val="9"/>
            <color indexed="81"/>
            <rFont val="Segoe UI"/>
            <family val="2"/>
          </rPr>
          <t>, welche als "</t>
        </r>
        <r>
          <rPr>
            <b/>
            <sz val="9"/>
            <color indexed="81"/>
            <rFont val="Segoe UI"/>
            <family val="2"/>
          </rPr>
          <t>gute Praxis</t>
        </r>
        <r>
          <rPr>
            <sz val="9"/>
            <color indexed="81"/>
            <rFont val="Segoe UI"/>
            <family val="2"/>
          </rPr>
          <t>" bezeichnet werden (siehe zweite Seite) besteht laut Branchenlösung der deutschen Berufsgenossenschaft der Bauwirtschaft (BG BAU) die Möglichkeit, dass der MAK-TMW für Quarzfeinstaub von 0,05 mg/m³ eingehalten werden kann. Gegebenenfalls sind Kontrollmessungen (§ 29 GKV) zur Ermittlung der Staubkonzentrationswerte erforderlich.</t>
        </r>
      </text>
    </comment>
    <comment ref="C9" authorId="0" shapeId="0">
      <text>
        <r>
          <rPr>
            <sz val="9"/>
            <color indexed="81"/>
            <rFont val="Segoe UI"/>
            <charset val="1"/>
          </rPr>
          <t>Eingabe von in Summe max. 480 Minunten möglich (Formular gilt nur für eine achtstündigen Arbeitsttag)</t>
        </r>
      </text>
    </comment>
    <comment ref="D9" authorId="0" shapeId="0">
      <text>
        <r>
          <rPr>
            <sz val="9"/>
            <color indexed="81"/>
            <rFont val="Segoe UI"/>
            <family val="2"/>
          </rPr>
          <t>Bei Anwendung von Schutzmaßnahmen zur Reduktion der Exposition gegenüber mineralischen Stäuben ("gute Praxis") wird als Referenzwert (0,05 mg/m³)/ 8 h angenommen.
Werden keine Schutzmaßnahmen angewandt ("schlechte Praxis") werden die Quantilwert der Branchenlösung der deutschen BG BAU als Referenzwert für den MAK-TMW für Quarzfeinstaub verwendet.</t>
        </r>
      </text>
    </comment>
    <comment ref="A23" authorId="0" shapeId="0">
      <text>
        <r>
          <rPr>
            <sz val="9"/>
            <color indexed="81"/>
            <rFont val="Segoe UI"/>
            <family val="2"/>
          </rPr>
          <t>In den nachstehenden Feldern sich Tätigkeiten bzw. Arbeitsplätze zu erfassen, für welche bereits Grenzwert-Vergleichsmessungen (§ 28 GKV) oder Kontrollmessungen (§ 29 GKV) durchgeführt wurden und bei denen BEREITS technische Schutzmaßnahmen zur Reduktion der Exposition gesetzt wurden.</t>
        </r>
      </text>
    </comment>
    <comment ref="D23" authorId="0" shapeId="0">
      <text>
        <r>
          <rPr>
            <sz val="9"/>
            <color indexed="81"/>
            <rFont val="Segoe UI"/>
            <family val="2"/>
          </rPr>
          <t xml:space="preserve">Messwert aufgrund einer Grenzwert-Vergleichsmessung (§ 28 GKV) oder einer Kontrollmessung (§ 29 GKV) mit 8stündigem Beurteilungszeitraum.  </t>
        </r>
      </text>
    </comment>
    <comment ref="A30" authorId="0" shapeId="0">
      <text>
        <r>
          <rPr>
            <sz val="9"/>
            <color indexed="81"/>
            <rFont val="Segoe UI"/>
            <family val="2"/>
          </rPr>
          <t>In nachstehenden Feldern sich Tätigkeiten bzw. Arbeitsplätze zu erfassen, für welche bereits Grenzwert-Vergleichsmessungen (§ 28 GKV) oder Kontrollmessungen (§ 29 GKV) durchgeführt wurden, jedoch noch KEINE technischen Schutzmaßnahmen zur Reduktion der Exposition gesetzt wurden.</t>
        </r>
      </text>
    </comment>
    <comment ref="D30" authorId="0" shapeId="0">
      <text>
        <r>
          <rPr>
            <sz val="9"/>
            <color indexed="81"/>
            <rFont val="Segoe UI"/>
            <family val="2"/>
          </rPr>
          <t xml:space="preserve">Messwert aufgrund einer Grenzwert-Vergleichsmessung (§ 28 GKV) oder einer Kontrollmessung (§ 29 GKV) mit 8stündigem Beurteilungszeitraum.  </t>
        </r>
      </text>
    </comment>
  </commentList>
</comments>
</file>

<file path=xl/sharedStrings.xml><?xml version="1.0" encoding="utf-8"?>
<sst xmlns="http://schemas.openxmlformats.org/spreadsheetml/2006/main" count="75" uniqueCount="66">
  <si>
    <t>Tätigkeit</t>
  </si>
  <si>
    <t>+</t>
  </si>
  <si>
    <t>-</t>
  </si>
  <si>
    <t>Schelchte Praxis --</t>
  </si>
  <si>
    <t>Reinigen bei Bautätigkeiten</t>
  </si>
  <si>
    <t>Einsatz von Kehrspänen</t>
  </si>
  <si>
    <t>Bohren (Bohrer, Kernbohrer)</t>
  </si>
  <si>
    <t>Nass bohren</t>
  </si>
  <si>
    <t>Verdichtung von Boden/Planum</t>
  </si>
  <si>
    <t>Estrich entfernen</t>
  </si>
  <si>
    <t>Abgesaugter Stzemmmeißel mirtLuftreiniger</t>
  </si>
  <si>
    <t>Stemmmeißel, Luftreiniger</t>
  </si>
  <si>
    <t>Stemmen, Meißeln, Beton</t>
  </si>
  <si>
    <t>Baugrubenaushub, maschinell</t>
  </si>
  <si>
    <t>Putz entfernen, ebene Flächen</t>
  </si>
  <si>
    <t>Abgesaugte Putzfräsen</t>
  </si>
  <si>
    <t>Abgesaugte Stemmmeißel mit Luftreiniger</t>
  </si>
  <si>
    <t>Putz abschlagen mit Luftreiniger</t>
  </si>
  <si>
    <t>Trockenbau, abschleifen</t>
  </si>
  <si>
    <t>Abgesaugte Exzenter/-schwingschleifer</t>
  </si>
  <si>
    <t>Gebäudereinigung</t>
  </si>
  <si>
    <t>Bauentstauber, Industriesauger, Staubklasse M</t>
  </si>
  <si>
    <t>Anz</t>
  </si>
  <si>
    <t>Einsatz von Baufahrzeugen und 
Erdbaumaschinen</t>
  </si>
  <si>
    <t>Kabine geschlossen, wirksame Zuluftfilterung 
oder Befeuchtung der genutzen Arbeitsflächen</t>
  </si>
  <si>
    <t>Kabine geschlossen, mit wirksamer Zuluftfilterung 
oder erdfeuchtes Material</t>
  </si>
  <si>
    <t>Absaugbohrer bzw. Bohrmaschine mit 
Absaugung</t>
  </si>
  <si>
    <t>Verdichtung von erdfeuchtem Material, 
Oberfläche erdfeucht halten</t>
  </si>
  <si>
    <t>abgesaugte Handmaschine in Kombination mit  
Luftreiniger</t>
  </si>
  <si>
    <t>abgesaugte Handmaschinen, Beton nass 
schneiden/sägen</t>
  </si>
  <si>
    <t>#</t>
  </si>
  <si>
    <t>Gute Praxis ++</t>
  </si>
  <si>
    <t>Kehrsaugmaschine, Nasskehrmaschine 
Nassreinigung, Bauentstauber</t>
  </si>
  <si>
    <t>Exposition (mg/m³)</t>
  </si>
  <si>
    <t>Tätigkeit
 (laut Drop-Down-Menü)</t>
  </si>
  <si>
    <r>
      <rPr>
        <sz val="12"/>
        <color theme="1"/>
        <rFont val="Symbol"/>
        <family val="1"/>
        <charset val="2"/>
      </rPr>
      <t xml:space="preserve">S </t>
    </r>
    <r>
      <rPr>
        <sz val="12"/>
        <color theme="1"/>
        <rFont val="Corbel"/>
        <family val="2"/>
      </rPr>
      <t>Exposition (mg/m³):</t>
    </r>
  </si>
  <si>
    <t>Ja</t>
  </si>
  <si>
    <t>Nein</t>
  </si>
  <si>
    <t>angenommene Dauer der Tätigkeit (Minuten/Arbeitstag)</t>
  </si>
  <si>
    <t>1/1-MAK + Maßn</t>
  </si>
  <si>
    <t>GW &gt; 0,05</t>
  </si>
  <si>
    <t>Summe</t>
  </si>
  <si>
    <t>1/2-MAK ohne Maßn</t>
  </si>
  <si>
    <t>Messwert (mg/m³)</t>
  </si>
  <si>
    <t>Expositionsdauer (min)</t>
  </si>
  <si>
    <r>
      <rPr>
        <sz val="12"/>
        <color theme="1"/>
        <rFont val="Symbol"/>
        <family val="1"/>
        <charset val="2"/>
      </rPr>
      <t>S</t>
    </r>
    <r>
      <rPr>
        <sz val="12"/>
        <color theme="1"/>
        <rFont val="Corbel"/>
        <family val="2"/>
      </rPr>
      <t xml:space="preserve"> mit "guter Praxis"</t>
    </r>
  </si>
  <si>
    <r>
      <rPr>
        <sz val="12"/>
        <color theme="1"/>
        <rFont val="Symbol"/>
        <family val="1"/>
        <charset val="2"/>
      </rPr>
      <t>S</t>
    </r>
    <r>
      <rPr>
        <sz val="12"/>
        <color theme="1"/>
        <rFont val="Corbel"/>
        <family val="2"/>
      </rPr>
      <t xml:space="preserve"> ohne "guter Praxis"</t>
    </r>
  </si>
  <si>
    <t xml:space="preserve">Trocken kehren </t>
  </si>
  <si>
    <t xml:space="preserve">Ohne Abschaugung </t>
  </si>
  <si>
    <t xml:space="preserve">Putz abschlagen ohne Absaugung/Luftreiniger </t>
  </si>
  <si>
    <t xml:space="preserve">Kabine (teilweise) offen </t>
  </si>
  <si>
    <t>Stemmen, Meißeln, Abbruch ohne Absaugung; kein Schneiden</t>
  </si>
  <si>
    <t xml:space="preserve">Stemmen ohne  Absaugung/Luftreinigung 
</t>
  </si>
  <si>
    <t xml:space="preserve">Planieren/verdichten von trockenen Oberflächen </t>
  </si>
  <si>
    <t xml:space="preserve">Trocken bohren </t>
  </si>
  <si>
    <t xml:space="preserve"> -- Tätigkeit auswählen -- </t>
  </si>
  <si>
    <t xml:space="preserve"> -- Tätigkeit eintragen --</t>
  </si>
  <si>
    <t>S</t>
  </si>
  <si>
    <t>&lt;=60/Tag</t>
  </si>
  <si>
    <t>Tätigkeit + Messwerte + Reduktionsmaßnahmen</t>
  </si>
  <si>
    <t>Tätigkeit +  Messwerte - ohne Reduktionsmaßnahmen</t>
  </si>
  <si>
    <t>Exposition          (mg/m³)</t>
  </si>
  <si>
    <t>Hilfsmittel für die Arbeitsvorbereitung bei einer Exposition gegenüber Quarzfeinstaub</t>
  </si>
  <si>
    <t>Referenzwert       (mg/m³)</t>
  </si>
  <si>
    <t>Anwendung 
„guter Praxis“ 
(Ja/Nein)</t>
  </si>
  <si>
    <t xml:space="preserve">Platz für Anmerkungen: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</si>
</sst>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dd\.mm\.yyyy;@"/>
    <numFmt numFmtId="166" formatCode="0.0000"/>
  </numFmts>
  <fonts count="13" x14ac:knownFonts="1">
    <font>
      <sz val="12"/>
      <color theme="1"/>
      <name val="Corbel"/>
      <family val="2"/>
    </font>
    <font>
      <b/>
      <sz val="12"/>
      <color theme="1"/>
      <name val="Corbel"/>
      <family val="2"/>
    </font>
    <font>
      <sz val="12"/>
      <color theme="0" tint="-0.34998626667073579"/>
      <name val="Corbel"/>
      <family val="2"/>
    </font>
    <font>
      <sz val="12"/>
      <color theme="1"/>
      <name val="Corbel"/>
      <family val="2"/>
    </font>
    <font>
      <sz val="12"/>
      <name val="Corbel"/>
      <family val="2"/>
    </font>
    <font>
      <sz val="12"/>
      <color theme="1"/>
      <name val="Symbol"/>
      <family val="1"/>
      <charset val="2"/>
    </font>
    <font>
      <sz val="9"/>
      <color indexed="81"/>
      <name val="Segoe UI"/>
      <charset val="1"/>
    </font>
    <font>
      <b/>
      <sz val="14"/>
      <color theme="1"/>
      <name val="Corbel"/>
      <family val="2"/>
    </font>
    <font>
      <sz val="12"/>
      <color rgb="FFFF0000"/>
      <name val="Corbel"/>
      <family val="2"/>
    </font>
    <font>
      <sz val="9"/>
      <color indexed="81"/>
      <name val="Segoe UI"/>
      <family val="2"/>
    </font>
    <font>
      <sz val="12"/>
      <color theme="0"/>
      <name val="Corbel"/>
      <family val="2"/>
    </font>
    <font>
      <b/>
      <sz val="9"/>
      <color indexed="81"/>
      <name val="Segoe UI"/>
      <family val="2"/>
    </font>
    <font>
      <b/>
      <sz val="16"/>
      <color theme="1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1" applyBorder="0" applyAlignment="0">
      <alignment horizontal="right"/>
    </xf>
  </cellStyleXfs>
  <cellXfs count="64">
    <xf numFmtId="0" fontId="0" fillId="0" borderId="0" xfId="0"/>
    <xf numFmtId="0" fontId="0" fillId="0" borderId="0" xfId="0" applyProtection="1">
      <protection hidden="1"/>
    </xf>
    <xf numFmtId="0" fontId="4" fillId="0" borderId="0" xfId="0" applyFont="1" applyFill="1" applyProtection="1"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164" fontId="1" fillId="6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1" fillId="6" borderId="2" xfId="0" applyFont="1" applyFill="1" applyBorder="1" applyAlignment="1" applyProtection="1">
      <alignment horizontal="center" vertical="center" wrapText="1"/>
      <protection hidden="1"/>
    </xf>
    <xf numFmtId="0" fontId="0" fillId="6" borderId="2" xfId="0" applyFill="1" applyBorder="1" applyAlignment="1" applyProtection="1">
      <alignment horizontal="center" vertical="center"/>
      <protection hidden="1"/>
    </xf>
    <xf numFmtId="166" fontId="0" fillId="0" borderId="0" xfId="0" applyNumberFormat="1" applyFill="1" applyBorder="1" applyAlignment="1" applyProtection="1">
      <alignment horizontal="center" vertical="center"/>
      <protection hidden="1"/>
    </xf>
    <xf numFmtId="0" fontId="0" fillId="0" borderId="2" xfId="0" applyFill="1" applyBorder="1" applyAlignment="1" applyProtection="1">
      <alignment horizontal="center" vertical="center"/>
      <protection hidden="1"/>
    </xf>
    <xf numFmtId="0" fontId="1" fillId="0" borderId="2" xfId="0" applyFont="1" applyFill="1" applyBorder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0" borderId="2" xfId="0" quotePrefix="1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0" fillId="0" borderId="0" xfId="0" applyFill="1" applyProtection="1"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0" fillId="3" borderId="2" xfId="0" applyFill="1" applyBorder="1" applyAlignment="1" applyProtection="1">
      <alignment horizontal="center" vertical="center" wrapText="1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5" borderId="2" xfId="0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3" borderId="2" xfId="0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165" fontId="4" fillId="0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164" fontId="0" fillId="6" borderId="2" xfId="0" applyNumberForma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vertical="center"/>
      <protection hidden="1"/>
    </xf>
    <xf numFmtId="0" fontId="8" fillId="0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0" fillId="8" borderId="2" xfId="0" applyFill="1" applyBorder="1" applyAlignment="1" applyProtection="1">
      <alignment horizontal="center" vertical="center"/>
      <protection locked="0"/>
    </xf>
    <xf numFmtId="166" fontId="4" fillId="0" borderId="0" xfId="0" applyNumberFormat="1" applyFont="1" applyFill="1" applyProtection="1"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166" fontId="4" fillId="0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164" fontId="0" fillId="6" borderId="7" xfId="0" applyNumberFormat="1" applyFill="1" applyBorder="1" applyAlignment="1" applyProtection="1">
      <alignment horizontal="center" vertical="center"/>
      <protection hidden="1"/>
    </xf>
    <xf numFmtId="164" fontId="0" fillId="6" borderId="6" xfId="0" applyNumberForma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 wrapText="1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164" fontId="4" fillId="10" borderId="0" xfId="0" applyNumberFormat="1" applyFont="1" applyFill="1" applyAlignment="1" applyProtection="1">
      <alignment horizontal="center" vertical="center"/>
      <protection hidden="1"/>
    </xf>
    <xf numFmtId="164" fontId="4" fillId="10" borderId="0" xfId="0" applyNumberFormat="1" applyFont="1" applyFill="1" applyProtection="1">
      <protection hidden="1"/>
    </xf>
    <xf numFmtId="164" fontId="4" fillId="0" borderId="0" xfId="0" applyNumberFormat="1" applyFont="1" applyFill="1" applyProtection="1">
      <protection hidden="1"/>
    </xf>
    <xf numFmtId="164" fontId="0" fillId="9" borderId="0" xfId="0" applyNumberFormat="1" applyFill="1" applyAlignment="1" applyProtection="1">
      <alignment horizontal="center" vertical="center"/>
      <protection hidden="1"/>
    </xf>
    <xf numFmtId="164" fontId="0" fillId="8" borderId="2" xfId="0" applyNumberFormat="1" applyFill="1" applyBorder="1" applyAlignment="1" applyProtection="1">
      <alignment horizontal="center" vertical="center"/>
      <protection locked="0"/>
    </xf>
    <xf numFmtId="0" fontId="4" fillId="10" borderId="0" xfId="0" applyFont="1" applyFill="1" applyBorder="1" applyAlignment="1" applyProtection="1">
      <alignment horizontal="center" vertical="center"/>
      <protection hidden="1"/>
    </xf>
    <xf numFmtId="0" fontId="4" fillId="10" borderId="0" xfId="0" applyFont="1" applyFill="1" applyProtection="1">
      <protection hidden="1"/>
    </xf>
    <xf numFmtId="0" fontId="4" fillId="10" borderId="0" xfId="0" applyFont="1" applyFill="1" applyAlignment="1" applyProtection="1">
      <alignment horizontal="center" vertical="center"/>
      <protection hidden="1"/>
    </xf>
    <xf numFmtId="1" fontId="4" fillId="10" borderId="0" xfId="0" applyNumberFormat="1" applyFont="1" applyFill="1" applyProtection="1">
      <protection hidden="1"/>
    </xf>
    <xf numFmtId="0" fontId="12" fillId="9" borderId="2" xfId="0" applyFont="1" applyFill="1" applyBorder="1" applyAlignment="1" applyProtection="1">
      <alignment horizontal="center" vertical="center"/>
      <protection hidden="1"/>
    </xf>
    <xf numFmtId="0" fontId="1" fillId="8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7" borderId="2" xfId="0" applyFont="1" applyFill="1" applyBorder="1" applyAlignment="1" applyProtection="1">
      <alignment horizontal="center" vertical="center"/>
      <protection hidden="1"/>
    </xf>
    <xf numFmtId="0" fontId="1" fillId="6" borderId="4" xfId="0" applyFont="1" applyFill="1" applyBorder="1" applyAlignment="1" applyProtection="1">
      <alignment horizontal="center" vertical="center" wrapText="1"/>
      <protection hidden="1"/>
    </xf>
    <xf numFmtId="0" fontId="1" fillId="6" borderId="5" xfId="0" applyFont="1" applyFill="1" applyBorder="1" applyAlignment="1" applyProtection="1">
      <alignment horizontal="center" vertical="center" wrapText="1"/>
      <protection hidden="1"/>
    </xf>
    <xf numFmtId="0" fontId="0" fillId="8" borderId="2" xfId="0" applyFill="1" applyBorder="1" applyAlignment="1" applyProtection="1">
      <alignment horizontal="center" vertical="center"/>
      <protection locked="0"/>
    </xf>
  </cellXfs>
  <cellStyles count="2">
    <cellStyle name="druck" xfId="1"/>
    <cellStyle name="Standard" xfId="0" builtinId="0"/>
  </cellStyles>
  <dxfs count="5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67" formatCode=";;;"/>
    </dxf>
  </dxfs>
  <tableStyles count="0" defaultTableStyle="TableStyleMedium2" defaultPivotStyle="PivotStyleLight16"/>
  <colors>
    <mruColors>
      <color rgb="FFFF5050"/>
      <color rgb="FFFF9900"/>
      <color rgb="FFFF0000"/>
      <color rgb="FFF65D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showGridLines="0" tabSelected="1" zoomScale="70" zoomScaleNormal="70" workbookViewId="0">
      <selection activeCell="B4" sqref="B4:E4"/>
    </sheetView>
  </sheetViews>
  <sheetFormatPr baseColWidth="10" defaultRowHeight="15.6" x14ac:dyDescent="0.3"/>
  <cols>
    <col min="1" max="1" width="29" style="1" customWidth="1"/>
    <col min="2" max="3" width="19.69921875" style="1" customWidth="1"/>
    <col min="4" max="5" width="20.5" style="1" customWidth="1"/>
    <col min="6" max="6" width="13.59765625" style="30" hidden="1" customWidth="1"/>
    <col min="7" max="7" width="17.3984375" style="30" hidden="1" customWidth="1"/>
    <col min="8" max="9" width="11.19921875" style="2" hidden="1" customWidth="1"/>
    <col min="10" max="10" width="11.19921875" style="1" hidden="1" customWidth="1"/>
    <col min="11" max="11" width="19.09765625" style="1" hidden="1" customWidth="1"/>
    <col min="12" max="12" width="0" style="1" hidden="1" customWidth="1"/>
    <col min="13" max="16384" width="11.19921875" style="1"/>
  </cols>
  <sheetData>
    <row r="1" spans="1:12" ht="9" customHeight="1" x14ac:dyDescent="0.3"/>
    <row r="2" spans="1:12" ht="31.8" customHeight="1" x14ac:dyDescent="0.3">
      <c r="A2" s="57" t="s">
        <v>62</v>
      </c>
      <c r="B2" s="57"/>
      <c r="C2" s="57"/>
      <c r="D2" s="57"/>
      <c r="E2" s="57"/>
    </row>
    <row r="3" spans="1:12" ht="21" customHeight="1" x14ac:dyDescent="0.3"/>
    <row r="4" spans="1:12" ht="22.5" customHeight="1" x14ac:dyDescent="0.3">
      <c r="A4" s="38" t="s">
        <v>65</v>
      </c>
      <c r="B4" s="58"/>
      <c r="C4" s="58"/>
      <c r="D4" s="58"/>
      <c r="E4" s="58"/>
      <c r="F4" s="28"/>
    </row>
    <row r="5" spans="1:12" ht="22.5" customHeight="1" x14ac:dyDescent="0.3">
      <c r="A5" s="5"/>
      <c r="B5" s="4"/>
      <c r="C5" s="4"/>
      <c r="D5" s="4"/>
      <c r="E5" s="4"/>
      <c r="J5" s="32"/>
      <c r="K5" s="30"/>
    </row>
    <row r="6" spans="1:12" ht="22.5" customHeight="1" x14ac:dyDescent="0.3">
      <c r="A6" s="60" t="str">
        <f>IF(L14&gt;1,"Untersuchungen nach VGÜ erforderlich","keine Untersuchungen nach VGÜ erforderlich")</f>
        <v>keine Untersuchungen nach VGÜ erforderlich</v>
      </c>
      <c r="B6" s="60"/>
      <c r="C6" s="60"/>
      <c r="D6" s="10" t="s">
        <v>44</v>
      </c>
      <c r="E6" s="33" t="s">
        <v>35</v>
      </c>
    </row>
    <row r="7" spans="1:12" ht="22.5" customHeight="1" x14ac:dyDescent="0.3">
      <c r="A7" s="60" t="str">
        <f>IF(E7&gt;0.05,"Grenzwertüberschreitung  gegeben","(vermutlich) keine Grenzwertüberschreitung ")</f>
        <v xml:space="preserve">(vermutlich) keine Grenzwertüberschreitung </v>
      </c>
      <c r="B7" s="60"/>
      <c r="C7" s="60"/>
      <c r="D7" s="38">
        <f>SUM(C10:C34)</f>
        <v>0</v>
      </c>
      <c r="E7" s="6">
        <f>SUM(E10:E19,E24:E27,E31:E34)</f>
        <v>0</v>
      </c>
      <c r="G7" s="29"/>
    </row>
    <row r="8" spans="1:12" ht="22.5" customHeight="1" x14ac:dyDescent="0.3">
      <c r="A8" s="59" t="str">
        <f>IF(SUM(C10:C34)&gt;480,"Fehler: max. Dauer von 8 Arbeitsstunden (480 Minuten) überschritten"," ")</f>
        <v xml:space="preserve"> </v>
      </c>
      <c r="B8" s="59"/>
      <c r="C8" s="59"/>
      <c r="D8" s="7"/>
      <c r="E8" s="8"/>
      <c r="F8" s="28"/>
      <c r="G8" s="29"/>
      <c r="H8" s="30" t="s">
        <v>36</v>
      </c>
      <c r="I8" s="30" t="s">
        <v>37</v>
      </c>
    </row>
    <row r="9" spans="1:12" ht="83.4" customHeight="1" x14ac:dyDescent="0.3">
      <c r="A9" s="9" t="s">
        <v>34</v>
      </c>
      <c r="B9" s="9" t="s">
        <v>64</v>
      </c>
      <c r="C9" s="9" t="s">
        <v>38</v>
      </c>
      <c r="D9" s="9" t="s">
        <v>63</v>
      </c>
      <c r="E9" s="9" t="s">
        <v>61</v>
      </c>
      <c r="F9" s="28"/>
      <c r="G9" s="28"/>
      <c r="H9" s="49">
        <f>SUM(H10:H27)</f>
        <v>0</v>
      </c>
      <c r="I9" s="49">
        <f>SUM(I10:I34)</f>
        <v>0</v>
      </c>
    </row>
    <row r="10" spans="1:12" ht="22.5" customHeight="1" x14ac:dyDescent="0.3">
      <c r="A10" s="36" t="s">
        <v>55</v>
      </c>
      <c r="B10" s="36"/>
      <c r="C10" s="36"/>
      <c r="D10" s="31" t="str">
        <f>IFERROR(IF(OR(B10="Ja",F10=12),J10,G10),0)</f>
        <v>-</v>
      </c>
      <c r="E10" s="31" t="str">
        <f>IF(C10&gt;0,D10*C10/480,"")</f>
        <v/>
      </c>
      <c r="F10" s="30">
        <f>IFERROR(MATCH(Evaluierungsblatt!A10,Messwerte!$C:$C,0),)</f>
        <v>12</v>
      </c>
      <c r="G10" s="30">
        <f ca="1">IFERROR(INDIRECT("Messwerte!I"&amp;Evaluierungsblatt!F10),)</f>
        <v>0</v>
      </c>
      <c r="H10" s="50">
        <f>IF(B10="Ja",E10,0)</f>
        <v>0</v>
      </c>
      <c r="I10" s="50">
        <f>IF(B10="Nein",E10,0)</f>
        <v>0</v>
      </c>
      <c r="J10" s="51" t="str">
        <f>IF(F10=12,"-",0.05)</f>
        <v>-</v>
      </c>
      <c r="K10" s="53" t="s">
        <v>40</v>
      </c>
      <c r="L10" s="54">
        <f>IF(AND(E7&gt;0.05,D7&gt;60),1,0)</f>
        <v>0</v>
      </c>
    </row>
    <row r="11" spans="1:12" ht="22.5" customHeight="1" x14ac:dyDescent="0.3">
      <c r="A11" s="36"/>
      <c r="B11" s="36"/>
      <c r="C11" s="36"/>
      <c r="D11" s="31">
        <f t="shared" ref="D11:D19" ca="1" si="0">IFERROR(IF(OR(B11="Ja",F11=12),J11,G11),0)</f>
        <v>0</v>
      </c>
      <c r="E11" s="31" t="str">
        <f>IF(C11&gt;0,D11*C11/480,"")</f>
        <v/>
      </c>
      <c r="F11" s="30">
        <f>IFERROR(MATCH(Evaluierungsblatt!A11,Messwerte!$C:$C,0),)</f>
        <v>0</v>
      </c>
      <c r="G11" s="30">
        <f ca="1">IFERROR(INDIRECT("Messwerte!I"&amp;Evaluierungsblatt!F11),)</f>
        <v>0</v>
      </c>
      <c r="H11" s="50">
        <f t="shared" ref="H11:H19" si="1">IF(B11="Ja",E11,0)</f>
        <v>0</v>
      </c>
      <c r="I11" s="50">
        <f t="shared" ref="I11:I19" si="2">IF(B11="Nein",E11,0)</f>
        <v>0</v>
      </c>
      <c r="J11" s="51">
        <f t="shared" ref="J11:J19" si="3">IF(F11=12,"-",0.05)</f>
        <v>0.05</v>
      </c>
      <c r="K11" s="55" t="s">
        <v>58</v>
      </c>
      <c r="L11" s="54">
        <f>IF(SUM(C10:C19)&lt;=60,0,1)</f>
        <v>0</v>
      </c>
    </row>
    <row r="12" spans="1:12" ht="22.5" customHeight="1" x14ac:dyDescent="0.3">
      <c r="A12" s="36"/>
      <c r="B12" s="36"/>
      <c r="C12" s="36"/>
      <c r="D12" s="31">
        <f t="shared" ca="1" si="0"/>
        <v>0</v>
      </c>
      <c r="E12" s="31" t="str">
        <f>IF(C12&gt;0,D12*C12/480,"")</f>
        <v/>
      </c>
      <c r="F12" s="30">
        <f>IFERROR(MATCH(Evaluierungsblatt!A12,Messwerte!$C:$C,0),)</f>
        <v>0</v>
      </c>
      <c r="G12" s="30">
        <f ca="1">IFERROR(INDIRECT("Messwerte!I"&amp;Evaluierungsblatt!F12),)</f>
        <v>0</v>
      </c>
      <c r="H12" s="50">
        <f t="shared" si="1"/>
        <v>0</v>
      </c>
      <c r="I12" s="50">
        <f t="shared" si="2"/>
        <v>0</v>
      </c>
      <c r="J12" s="51">
        <f t="shared" si="3"/>
        <v>0.05</v>
      </c>
      <c r="K12" s="53" t="s">
        <v>42</v>
      </c>
      <c r="L12" s="54">
        <f>IF(I9&lt;=0.025,0,1)</f>
        <v>0</v>
      </c>
    </row>
    <row r="13" spans="1:12" ht="22.5" customHeight="1" x14ac:dyDescent="0.3">
      <c r="A13" s="36"/>
      <c r="B13" s="36"/>
      <c r="C13" s="36"/>
      <c r="D13" s="31">
        <f t="shared" ca="1" si="0"/>
        <v>0</v>
      </c>
      <c r="E13" s="31" t="str">
        <f t="shared" ref="E13:E19" si="4">IF(C13&gt;0,D13*C13/2400,"")</f>
        <v/>
      </c>
      <c r="F13" s="30">
        <f>IFERROR(MATCH(Evaluierungsblatt!A13,Messwerte!$C:$C,0),)</f>
        <v>0</v>
      </c>
      <c r="G13" s="30">
        <f ca="1">IFERROR(INDIRECT("Messwerte!I"&amp;Evaluierungsblatt!F13),)</f>
        <v>0</v>
      </c>
      <c r="H13" s="50">
        <f t="shared" si="1"/>
        <v>0</v>
      </c>
      <c r="I13" s="50">
        <f t="shared" si="2"/>
        <v>0</v>
      </c>
      <c r="J13" s="51">
        <f t="shared" si="3"/>
        <v>0.05</v>
      </c>
      <c r="K13" s="55" t="s">
        <v>39</v>
      </c>
      <c r="L13" s="54">
        <f>IF(H9&lt;=0.05,0,1)</f>
        <v>0</v>
      </c>
    </row>
    <row r="14" spans="1:12" ht="22.5" customHeight="1" x14ac:dyDescent="0.3">
      <c r="A14" s="36"/>
      <c r="B14" s="36"/>
      <c r="C14" s="36"/>
      <c r="D14" s="31">
        <f t="shared" ca="1" si="0"/>
        <v>0</v>
      </c>
      <c r="E14" s="31" t="str">
        <f t="shared" si="4"/>
        <v/>
      </c>
      <c r="F14" s="30">
        <f>IFERROR(MATCH(Evaluierungsblatt!A14,Messwerte!$C:$C,0),)</f>
        <v>0</v>
      </c>
      <c r="G14" s="30">
        <f ca="1">IFERROR(INDIRECT("Messwerte!I"&amp;Evaluierungsblatt!F14),)</f>
        <v>0</v>
      </c>
      <c r="H14" s="50">
        <f t="shared" si="1"/>
        <v>0</v>
      </c>
      <c r="I14" s="50">
        <f t="shared" si="2"/>
        <v>0</v>
      </c>
      <c r="J14" s="51">
        <f t="shared" si="3"/>
        <v>0.05</v>
      </c>
      <c r="K14" s="55" t="s">
        <v>41</v>
      </c>
      <c r="L14" s="56">
        <f>SUM(L10:L13)</f>
        <v>0</v>
      </c>
    </row>
    <row r="15" spans="1:12" ht="22.5" customHeight="1" x14ac:dyDescent="0.3">
      <c r="A15" s="36"/>
      <c r="B15" s="36"/>
      <c r="C15" s="36"/>
      <c r="D15" s="31">
        <f t="shared" ca="1" si="0"/>
        <v>0</v>
      </c>
      <c r="E15" s="31" t="str">
        <f t="shared" si="4"/>
        <v/>
      </c>
      <c r="F15" s="30">
        <f>IFERROR(MATCH(Evaluierungsblatt!A15,Messwerte!$C:$C,0),)</f>
        <v>0</v>
      </c>
      <c r="G15" s="30">
        <f ca="1">IFERROR(INDIRECT("Messwerte!I"&amp;Evaluierungsblatt!F15),)</f>
        <v>0</v>
      </c>
      <c r="H15" s="50">
        <f t="shared" si="1"/>
        <v>0</v>
      </c>
      <c r="I15" s="50">
        <f t="shared" si="2"/>
        <v>0</v>
      </c>
      <c r="J15" s="51">
        <f t="shared" si="3"/>
        <v>0.05</v>
      </c>
      <c r="L15" s="2"/>
    </row>
    <row r="16" spans="1:12" ht="22.5" customHeight="1" x14ac:dyDescent="0.3">
      <c r="A16" s="36"/>
      <c r="B16" s="36"/>
      <c r="C16" s="36"/>
      <c r="D16" s="31">
        <f t="shared" ca="1" si="0"/>
        <v>0</v>
      </c>
      <c r="E16" s="31" t="str">
        <f t="shared" si="4"/>
        <v/>
      </c>
      <c r="F16" s="30">
        <f>IFERROR(MATCH(Evaluierungsblatt!A16,Messwerte!$C:$C,0),)</f>
        <v>0</v>
      </c>
      <c r="G16" s="30">
        <f ca="1">IFERROR(INDIRECT("Messwerte!I"&amp;Evaluierungsblatt!F16),)</f>
        <v>0</v>
      </c>
      <c r="H16" s="50">
        <f t="shared" si="1"/>
        <v>0</v>
      </c>
      <c r="I16" s="50">
        <f t="shared" si="2"/>
        <v>0</v>
      </c>
      <c r="J16" s="51">
        <f t="shared" si="3"/>
        <v>0.05</v>
      </c>
      <c r="L16" s="2"/>
    </row>
    <row r="17" spans="1:12" ht="22.5" customHeight="1" x14ac:dyDescent="0.3">
      <c r="A17" s="36"/>
      <c r="B17" s="36"/>
      <c r="C17" s="36"/>
      <c r="D17" s="31">
        <f t="shared" ca="1" si="0"/>
        <v>0</v>
      </c>
      <c r="E17" s="31" t="str">
        <f t="shared" si="4"/>
        <v/>
      </c>
      <c r="F17" s="30">
        <f>IFERROR(MATCH(Evaluierungsblatt!A17,Messwerte!$C:$C,0),)</f>
        <v>0</v>
      </c>
      <c r="G17" s="30">
        <f ca="1">IFERROR(INDIRECT("Messwerte!I"&amp;Evaluierungsblatt!F17),)</f>
        <v>0</v>
      </c>
      <c r="H17" s="50">
        <f t="shared" si="1"/>
        <v>0</v>
      </c>
      <c r="I17" s="50">
        <f t="shared" si="2"/>
        <v>0</v>
      </c>
      <c r="J17" s="51">
        <f t="shared" si="3"/>
        <v>0.05</v>
      </c>
      <c r="L17" s="2"/>
    </row>
    <row r="18" spans="1:12" ht="22.5" customHeight="1" x14ac:dyDescent="0.3">
      <c r="A18" s="36"/>
      <c r="B18" s="36"/>
      <c r="C18" s="36"/>
      <c r="D18" s="31">
        <f t="shared" ca="1" si="0"/>
        <v>0</v>
      </c>
      <c r="E18" s="31" t="str">
        <f t="shared" si="4"/>
        <v/>
      </c>
      <c r="F18" s="30">
        <f>IFERROR(MATCH(Evaluierungsblatt!A18,Messwerte!$C:$C,0),)</f>
        <v>0</v>
      </c>
      <c r="G18" s="30">
        <f ca="1">IFERROR(INDIRECT("Messwerte!I"&amp;Evaluierungsblatt!F18),)</f>
        <v>0</v>
      </c>
      <c r="H18" s="50">
        <f t="shared" si="1"/>
        <v>0</v>
      </c>
      <c r="I18" s="50">
        <f t="shared" si="2"/>
        <v>0</v>
      </c>
      <c r="J18" s="51">
        <f t="shared" si="3"/>
        <v>0.05</v>
      </c>
      <c r="L18" s="2"/>
    </row>
    <row r="19" spans="1:12" ht="22.5" customHeight="1" thickBot="1" x14ac:dyDescent="0.35">
      <c r="A19" s="36"/>
      <c r="B19" s="36"/>
      <c r="C19" s="36"/>
      <c r="D19" s="31">
        <f t="shared" ca="1" si="0"/>
        <v>0</v>
      </c>
      <c r="E19" s="43" t="str">
        <f t="shared" si="4"/>
        <v/>
      </c>
      <c r="F19" s="30">
        <f>IFERROR(MATCH(Evaluierungsblatt!A19,Messwerte!$C:$C,0),)</f>
        <v>0</v>
      </c>
      <c r="G19" s="30">
        <f ca="1">IFERROR(INDIRECT("Messwerte!I"&amp;Evaluierungsblatt!F19),)</f>
        <v>0</v>
      </c>
      <c r="H19" s="50">
        <f t="shared" si="1"/>
        <v>0</v>
      </c>
      <c r="I19" s="50">
        <f t="shared" si="2"/>
        <v>0</v>
      </c>
      <c r="J19" s="51">
        <f t="shared" si="3"/>
        <v>0.05</v>
      </c>
      <c r="L19" s="2"/>
    </row>
    <row r="20" spans="1:12" ht="22.5" customHeight="1" x14ac:dyDescent="0.3">
      <c r="C20" s="3"/>
      <c r="D20" s="10" t="s">
        <v>45</v>
      </c>
      <c r="E20" s="42">
        <f>SUM(H10:H19)</f>
        <v>0</v>
      </c>
    </row>
    <row r="21" spans="1:12" ht="22.5" customHeight="1" x14ac:dyDescent="0.3">
      <c r="C21" s="3"/>
      <c r="D21" s="10" t="s">
        <v>46</v>
      </c>
      <c r="E21" s="31">
        <f>SUM(I10:I19)</f>
        <v>0</v>
      </c>
    </row>
    <row r="22" spans="1:12" ht="22.5" customHeight="1" x14ac:dyDescent="0.3">
      <c r="C22" s="3"/>
      <c r="D22" s="3"/>
      <c r="E22" s="11"/>
    </row>
    <row r="23" spans="1:12" ht="48" customHeight="1" x14ac:dyDescent="0.3">
      <c r="A23" s="61" t="s">
        <v>59</v>
      </c>
      <c r="B23" s="62"/>
      <c r="C23" s="9" t="s">
        <v>38</v>
      </c>
      <c r="D23" s="9" t="s">
        <v>43</v>
      </c>
      <c r="E23" s="9" t="s">
        <v>33</v>
      </c>
    </row>
    <row r="24" spans="1:12" ht="22.5" customHeight="1" x14ac:dyDescent="0.3">
      <c r="A24" s="63" t="s">
        <v>56</v>
      </c>
      <c r="B24" s="63"/>
      <c r="C24" s="36"/>
      <c r="D24" s="52">
        <v>0</v>
      </c>
      <c r="E24" s="31" t="str">
        <f>IF(C24&gt;0,D24*C24/480,"")</f>
        <v/>
      </c>
      <c r="H24" s="37" t="str">
        <f>E24</f>
        <v/>
      </c>
    </row>
    <row r="25" spans="1:12" ht="22.5" customHeight="1" x14ac:dyDescent="0.3">
      <c r="A25" s="63"/>
      <c r="B25" s="63"/>
      <c r="C25" s="36"/>
      <c r="D25" s="52"/>
      <c r="E25" s="31" t="str">
        <f t="shared" ref="E25:E27" si="5">IF(C25&gt;0,D25*C25/480,"")</f>
        <v/>
      </c>
      <c r="H25" s="37" t="str">
        <f t="shared" ref="H25:H29" si="6">E25</f>
        <v/>
      </c>
      <c r="I25" s="37"/>
    </row>
    <row r="26" spans="1:12" ht="22.5" customHeight="1" x14ac:dyDescent="0.3">
      <c r="A26" s="63"/>
      <c r="B26" s="63"/>
      <c r="C26" s="36"/>
      <c r="D26" s="52"/>
      <c r="E26" s="31" t="str">
        <f t="shared" si="5"/>
        <v/>
      </c>
      <c r="H26" s="37" t="str">
        <f t="shared" si="6"/>
        <v/>
      </c>
      <c r="I26" s="37"/>
    </row>
    <row r="27" spans="1:12" ht="22.5" customHeight="1" thickBot="1" x14ac:dyDescent="0.35">
      <c r="A27" s="63"/>
      <c r="B27" s="63"/>
      <c r="C27" s="36"/>
      <c r="D27" s="52"/>
      <c r="E27" s="43" t="str">
        <f t="shared" si="5"/>
        <v/>
      </c>
      <c r="H27" s="37" t="str">
        <f t="shared" si="6"/>
        <v/>
      </c>
    </row>
    <row r="28" spans="1:12" ht="22.5" customHeight="1" x14ac:dyDescent="0.3">
      <c r="A28" s="40"/>
      <c r="B28" s="40"/>
      <c r="C28" s="41"/>
      <c r="D28" s="46" t="s">
        <v>57</v>
      </c>
      <c r="E28" s="42">
        <f>SUM(E24:E27)</f>
        <v>0</v>
      </c>
      <c r="H28" s="48">
        <f t="shared" si="6"/>
        <v>0</v>
      </c>
    </row>
    <row r="29" spans="1:12" ht="22.5" customHeight="1" x14ac:dyDescent="0.3">
      <c r="C29" s="3"/>
      <c r="D29" s="3"/>
      <c r="E29" s="11" t="str">
        <f t="shared" ref="E29" si="7">IF(C29&gt;0,D29*C29/60/8,"")</f>
        <v/>
      </c>
      <c r="H29" s="37" t="str">
        <f t="shared" si="6"/>
        <v/>
      </c>
    </row>
    <row r="30" spans="1:12" ht="48" customHeight="1" x14ac:dyDescent="0.3">
      <c r="A30" s="61" t="s">
        <v>60</v>
      </c>
      <c r="B30" s="62"/>
      <c r="C30" s="9" t="s">
        <v>38</v>
      </c>
      <c r="D30" s="9" t="s">
        <v>43</v>
      </c>
      <c r="E30" s="9" t="s">
        <v>33</v>
      </c>
    </row>
    <row r="31" spans="1:12" ht="22.5" customHeight="1" x14ac:dyDescent="0.3">
      <c r="A31" s="63" t="s">
        <v>56</v>
      </c>
      <c r="B31" s="63"/>
      <c r="C31" s="36"/>
      <c r="D31" s="52">
        <v>0</v>
      </c>
      <c r="E31" s="31" t="str">
        <f>IF(C31&gt;0,D31*C31/480,"")</f>
        <v/>
      </c>
      <c r="I31" s="39" t="str">
        <f>E31</f>
        <v/>
      </c>
    </row>
    <row r="32" spans="1:12" ht="22.5" customHeight="1" x14ac:dyDescent="0.3">
      <c r="A32" s="63"/>
      <c r="B32" s="63"/>
      <c r="C32" s="36"/>
      <c r="D32" s="52"/>
      <c r="E32" s="31" t="str">
        <f t="shared" ref="E32:E34" si="8">IF(C32&gt;0,D32*C32/480,"")</f>
        <v/>
      </c>
      <c r="I32" s="39" t="str">
        <f t="shared" ref="I32:I34" si="9">E32</f>
        <v/>
      </c>
    </row>
    <row r="33" spans="1:9" ht="22.5" customHeight="1" x14ac:dyDescent="0.3">
      <c r="A33" s="63"/>
      <c r="B33" s="63"/>
      <c r="C33" s="36"/>
      <c r="D33" s="52"/>
      <c r="E33" s="31" t="str">
        <f t="shared" si="8"/>
        <v/>
      </c>
      <c r="I33" s="39" t="str">
        <f t="shared" si="9"/>
        <v/>
      </c>
    </row>
    <row r="34" spans="1:9" ht="22.5" customHeight="1" thickBot="1" x14ac:dyDescent="0.35">
      <c r="A34" s="63"/>
      <c r="B34" s="63"/>
      <c r="C34" s="36"/>
      <c r="D34" s="52"/>
      <c r="E34" s="43" t="str">
        <f t="shared" si="8"/>
        <v/>
      </c>
      <c r="I34" s="39" t="str">
        <f t="shared" si="9"/>
        <v/>
      </c>
    </row>
    <row r="35" spans="1:9" ht="22.5" customHeight="1" x14ac:dyDescent="0.3">
      <c r="D35" s="46" t="s">
        <v>57</v>
      </c>
      <c r="E35" s="42">
        <f>SUM(E31:E34)</f>
        <v>0</v>
      </c>
      <c r="I35" s="48">
        <f>E35</f>
        <v>0</v>
      </c>
    </row>
  </sheetData>
  <sheetProtection algorithmName="SHA-512" hashValue="KOB5uWMEG+Xw8aJ0o9y/cLxT/Z2OgwvI5IdZbQj7KDNIA9vTZaRMwE4hazhH+L8qYmzxz53tzZ9waQ3dOs3wRw==" saltValue="LPhMK3gE9RO0vhwlOiXl9Q==" spinCount="100000" sheet="1" objects="1" scenarios="1"/>
  <mergeCells count="15">
    <mergeCell ref="A23:B23"/>
    <mergeCell ref="A24:B24"/>
    <mergeCell ref="A32:B32"/>
    <mergeCell ref="A33:B33"/>
    <mergeCell ref="A34:B34"/>
    <mergeCell ref="A25:B25"/>
    <mergeCell ref="A26:B26"/>
    <mergeCell ref="A27:B27"/>
    <mergeCell ref="A30:B30"/>
    <mergeCell ref="A31:B31"/>
    <mergeCell ref="A2:E2"/>
    <mergeCell ref="B4:E4"/>
    <mergeCell ref="A8:C8"/>
    <mergeCell ref="A6:C6"/>
    <mergeCell ref="A7:C7"/>
  </mergeCells>
  <conditionalFormatting sqref="D10:D19">
    <cfRule type="cellIs" dxfId="4" priority="25" operator="equal">
      <formula>0</formula>
    </cfRule>
  </conditionalFormatting>
  <conditionalFormatting sqref="A7">
    <cfRule type="containsText" dxfId="3" priority="5" operator="containsText" text="Grenzwertüberschreitung  gegeben">
      <formula>NOT(ISERROR(SEARCH("Grenzwertüberschreitung  gegeben",A7)))</formula>
    </cfRule>
  </conditionalFormatting>
  <conditionalFormatting sqref="A6">
    <cfRule type="beginsWith" dxfId="2" priority="4" operator="beginsWith" text="Untersuchung">
      <formula>LEFT(A6,LEN("Untersuchung"))="Untersuchung"</formula>
    </cfRule>
  </conditionalFormatting>
  <conditionalFormatting sqref="J5">
    <cfRule type="beginsWith" dxfId="1" priority="2" operator="beginsWith" text="L">
      <formula>LEFT(J5,LEN("L"))="L"</formula>
    </cfRule>
  </conditionalFormatting>
  <conditionalFormatting sqref="A8:C8">
    <cfRule type="beginsWith" dxfId="0" priority="1" operator="beginsWith" text="F">
      <formula>LEFT(A8,LEN("F"))="F"</formula>
    </cfRule>
  </conditionalFormatting>
  <dataValidations count="1">
    <dataValidation type="list" allowBlank="1" showInputMessage="1" showErrorMessage="1" sqref="B10:B19">
      <formula1>"Ja,Nein"</formula1>
    </dataValidation>
  </dataValidations>
  <pageMargins left="0.7" right="0.7" top="0.78740157499999996" bottom="0.78740157499999996" header="0.3" footer="0.3"/>
  <pageSetup paperSize="9" scale="71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Messwerte!$C$2:$C$12</xm:f>
          </x14:formula1>
          <xm:sqref>A10:A19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13"/>
  <sheetViews>
    <sheetView showGridLines="0" zoomScale="70" zoomScaleNormal="70" workbookViewId="0"/>
  </sheetViews>
  <sheetFormatPr baseColWidth="10" defaultColWidth="11" defaultRowHeight="15.6" x14ac:dyDescent="0.3"/>
  <cols>
    <col min="1" max="1" width="7.69921875" style="27" customWidth="1"/>
    <col min="2" max="2" width="7.69921875" style="27" hidden="1" customWidth="1"/>
    <col min="3" max="3" width="28.09765625" style="27" bestFit="1" customWidth="1"/>
    <col min="4" max="4" width="43.09765625" style="27" bestFit="1" customWidth="1"/>
    <col min="5" max="5" width="37.3984375" style="27" bestFit="1" customWidth="1"/>
    <col min="6" max="6" width="28.5" style="27" bestFit="1" customWidth="1"/>
    <col min="7" max="7" width="41.59765625" style="27" bestFit="1" customWidth="1"/>
    <col min="8" max="8" width="11" style="35"/>
    <col min="9" max="9" width="10.69921875" style="35" hidden="1" customWidth="1"/>
    <col min="10" max="10" width="11" style="35"/>
    <col min="11" max="16384" width="11" style="1"/>
  </cols>
  <sheetData>
    <row r="1" spans="1:10" s="17" customFormat="1" ht="36.75" customHeight="1" x14ac:dyDescent="0.3">
      <c r="A1" s="12" t="s">
        <v>30</v>
      </c>
      <c r="B1" s="12" t="s">
        <v>22</v>
      </c>
      <c r="C1" s="13" t="s">
        <v>0</v>
      </c>
      <c r="D1" s="14" t="s">
        <v>31</v>
      </c>
      <c r="E1" s="15" t="s">
        <v>1</v>
      </c>
      <c r="F1" s="15" t="s">
        <v>2</v>
      </c>
      <c r="G1" s="16" t="s">
        <v>3</v>
      </c>
      <c r="H1" s="34"/>
      <c r="I1" s="34"/>
      <c r="J1" s="34"/>
    </row>
    <row r="2" spans="1:10" ht="48" customHeight="1" x14ac:dyDescent="0.3">
      <c r="A2" s="18">
        <v>1</v>
      </c>
      <c r="B2" s="19">
        <v>4</v>
      </c>
      <c r="C2" s="18" t="s">
        <v>4</v>
      </c>
      <c r="D2" s="20" t="s">
        <v>32</v>
      </c>
      <c r="E2" s="18"/>
      <c r="F2" s="21" t="s">
        <v>5</v>
      </c>
      <c r="G2" s="22" t="s">
        <v>47</v>
      </c>
      <c r="I2" s="47">
        <v>0.41</v>
      </c>
    </row>
    <row r="3" spans="1:10" ht="48" customHeight="1" x14ac:dyDescent="0.3">
      <c r="A3" s="18">
        <v>2</v>
      </c>
      <c r="B3" s="19">
        <v>3</v>
      </c>
      <c r="C3" s="18" t="s">
        <v>6</v>
      </c>
      <c r="D3" s="20" t="s">
        <v>26</v>
      </c>
      <c r="E3" s="23" t="s">
        <v>7</v>
      </c>
      <c r="F3" s="18"/>
      <c r="G3" s="22" t="s">
        <v>54</v>
      </c>
      <c r="I3" s="47">
        <v>2.15</v>
      </c>
    </row>
    <row r="4" spans="1:10" ht="48" customHeight="1" x14ac:dyDescent="0.3">
      <c r="A4" s="18">
        <v>3</v>
      </c>
      <c r="B4" s="19"/>
      <c r="C4" s="18" t="s">
        <v>8</v>
      </c>
      <c r="D4" s="20" t="s">
        <v>27</v>
      </c>
      <c r="E4" s="18"/>
      <c r="F4" s="18"/>
      <c r="G4" s="22" t="s">
        <v>53</v>
      </c>
      <c r="I4" s="47">
        <v>0.22</v>
      </c>
    </row>
    <row r="5" spans="1:10" ht="48" customHeight="1" x14ac:dyDescent="0.3">
      <c r="A5" s="18">
        <v>4</v>
      </c>
      <c r="B5" s="19"/>
      <c r="C5" s="24" t="s">
        <v>23</v>
      </c>
      <c r="D5" s="20" t="s">
        <v>24</v>
      </c>
      <c r="E5" s="18"/>
      <c r="F5" s="18"/>
      <c r="G5" s="22" t="s">
        <v>50</v>
      </c>
      <c r="I5" s="47">
        <v>0.44500000000000001</v>
      </c>
    </row>
    <row r="6" spans="1:10" ht="48" customHeight="1" x14ac:dyDescent="0.3">
      <c r="A6" s="18">
        <v>5</v>
      </c>
      <c r="B6" s="19"/>
      <c r="C6" s="18" t="s">
        <v>9</v>
      </c>
      <c r="D6" s="25" t="s">
        <v>10</v>
      </c>
      <c r="E6" s="23" t="s">
        <v>11</v>
      </c>
      <c r="F6" s="18"/>
      <c r="G6" s="22" t="s">
        <v>52</v>
      </c>
      <c r="I6" s="47">
        <v>0.79</v>
      </c>
    </row>
    <row r="7" spans="1:10" ht="48" customHeight="1" x14ac:dyDescent="0.3">
      <c r="A7" s="18">
        <v>6</v>
      </c>
      <c r="B7" s="19">
        <v>4</v>
      </c>
      <c r="C7" s="18" t="s">
        <v>12</v>
      </c>
      <c r="D7" s="20" t="s">
        <v>28</v>
      </c>
      <c r="E7" s="26" t="s">
        <v>29</v>
      </c>
      <c r="F7" s="18"/>
      <c r="G7" s="22" t="s">
        <v>51</v>
      </c>
      <c r="I7" s="47">
        <v>0.82</v>
      </c>
    </row>
    <row r="8" spans="1:10" ht="48" customHeight="1" x14ac:dyDescent="0.3">
      <c r="A8" s="18">
        <v>7</v>
      </c>
      <c r="B8" s="19"/>
      <c r="C8" s="18" t="s">
        <v>13</v>
      </c>
      <c r="D8" s="20" t="s">
        <v>25</v>
      </c>
      <c r="E8" s="18"/>
      <c r="F8" s="18"/>
      <c r="G8" s="22" t="s">
        <v>50</v>
      </c>
      <c r="I8" s="47">
        <v>0.44500000000000001</v>
      </c>
    </row>
    <row r="9" spans="1:10" ht="48" customHeight="1" x14ac:dyDescent="0.3">
      <c r="A9" s="18">
        <v>8</v>
      </c>
      <c r="B9" s="19"/>
      <c r="C9" s="18" t="s">
        <v>14</v>
      </c>
      <c r="D9" s="25" t="s">
        <v>15</v>
      </c>
      <c r="E9" s="23" t="s">
        <v>16</v>
      </c>
      <c r="F9" s="21" t="s">
        <v>17</v>
      </c>
      <c r="G9" s="22" t="s">
        <v>49</v>
      </c>
      <c r="I9" s="47">
        <v>0.79</v>
      </c>
    </row>
    <row r="10" spans="1:10" ht="48" customHeight="1" x14ac:dyDescent="0.3">
      <c r="A10" s="18">
        <v>9</v>
      </c>
      <c r="B10" s="19"/>
      <c r="C10" s="18" t="s">
        <v>18</v>
      </c>
      <c r="D10" s="25" t="s">
        <v>19</v>
      </c>
      <c r="E10" s="18"/>
      <c r="F10" s="18"/>
      <c r="G10" s="22" t="s">
        <v>48</v>
      </c>
      <c r="I10" s="47">
        <v>0.21</v>
      </c>
    </row>
    <row r="11" spans="1:10" ht="48" customHeight="1" x14ac:dyDescent="0.3">
      <c r="A11" s="18">
        <v>10</v>
      </c>
      <c r="B11" s="19"/>
      <c r="C11" s="18" t="s">
        <v>20</v>
      </c>
      <c r="D11" s="25" t="s">
        <v>21</v>
      </c>
      <c r="E11" s="18"/>
      <c r="F11" s="18"/>
      <c r="G11" s="22" t="s">
        <v>47</v>
      </c>
      <c r="I11" s="47">
        <v>0.41</v>
      </c>
    </row>
    <row r="12" spans="1:10" ht="17.399999999999999" customHeight="1" x14ac:dyDescent="0.3">
      <c r="A12" s="45">
        <v>11</v>
      </c>
      <c r="B12" s="45"/>
      <c r="C12" s="45" t="s">
        <v>55</v>
      </c>
      <c r="D12" s="3"/>
      <c r="E12" s="3"/>
      <c r="F12" s="3"/>
      <c r="G12" s="44"/>
      <c r="I12" s="47">
        <v>0</v>
      </c>
    </row>
    <row r="13" spans="1:10" x14ac:dyDescent="0.3">
      <c r="C13" s="1"/>
    </row>
  </sheetData>
  <sheetProtection algorithmName="SHA-512" hashValue="AKAg8PRXrheGeZk0qBZtPbJLgKn0NWBnLsOeMy1bxWPIoA/UeslyzAAV7dFTorctYavMakw34agXMZHAKaxyvQ==" saltValue="guLONLFE3Ouu4CmjpVd72A==" spinCount="100000" sheet="1" objects="1" scenarios="1"/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Evaluierungsblatt</vt:lpstr>
      <vt:lpstr>Messwerte</vt:lpstr>
    </vt:vector>
  </TitlesOfParts>
  <Company>Sozialministerium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Höllrigl, Jakob</dc:creator>
  <cp:lastModifiedBy>KOLENPRAT Bernd</cp:lastModifiedBy>
  <cp:lastPrinted>2021-05-21T10:30:36Z</cp:lastPrinted>
  <dcterms:created xsi:type="dcterms:W3CDTF">2019-09-17T13:53:31Z</dcterms:created>
  <dcterms:modified xsi:type="dcterms:W3CDTF">2021-05-21T11:00:36Z</dcterms:modified>
</cp:coreProperties>
</file>